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3148" yWindow="708" windowWidth="23256" windowHeight="12576"/>
  </bookViews>
  <sheets>
    <sheet name="megtérülés számítás" sheetId="1" r:id="rId1"/>
    <sheet name="HITEL kalkuláció" sheetId="4" r:id="rId2"/>
  </sheets>
  <calcPr calcId="191029"/>
</workbook>
</file>

<file path=xl/calcChain.xml><?xml version="1.0" encoding="utf-8"?>
<calcChain xmlns="http://schemas.openxmlformats.org/spreadsheetml/2006/main">
  <c r="C17" i="1" l="1"/>
  <c r="D11" i="1"/>
  <c r="B16" i="1"/>
  <c r="D16" i="1" s="1"/>
  <c r="B13" i="1"/>
  <c r="D13" i="1" s="1"/>
  <c r="B14" i="1"/>
  <c r="D14" i="1" s="1"/>
  <c r="B15" i="1"/>
  <c r="D15" i="1" s="1"/>
  <c r="B12" i="1"/>
  <c r="B17" i="1" l="1"/>
  <c r="D12" i="1"/>
  <c r="D17" i="1"/>
  <c r="C94" i="4"/>
  <c r="C91" i="4"/>
  <c r="D91" i="4" s="1"/>
  <c r="C90" i="4"/>
  <c r="D90" i="4" s="1"/>
  <c r="B90" i="4"/>
  <c r="D89" i="4"/>
  <c r="B89" i="4"/>
  <c r="C89" i="4" s="1"/>
  <c r="G86" i="4"/>
  <c r="H85" i="4"/>
  <c r="I84" i="4"/>
  <c r="H84" i="4"/>
  <c r="C84" i="4"/>
  <c r="C83" i="4"/>
  <c r="C82" i="4"/>
  <c r="C81" i="4"/>
  <c r="C80" i="4"/>
  <c r="H79" i="4"/>
  <c r="I78" i="4"/>
  <c r="H78" i="4"/>
  <c r="C78" i="4"/>
  <c r="C77" i="4"/>
  <c r="C76" i="4"/>
  <c r="C75" i="4"/>
  <c r="C74" i="4"/>
  <c r="H73" i="4"/>
  <c r="I72" i="4"/>
  <c r="H72" i="4"/>
  <c r="C72" i="4"/>
  <c r="C71" i="4"/>
  <c r="C70" i="4"/>
  <c r="C69" i="4"/>
  <c r="C68" i="4"/>
  <c r="H67" i="4"/>
  <c r="I66" i="4"/>
  <c r="H66" i="4"/>
  <c r="C66" i="4"/>
  <c r="C65" i="4"/>
  <c r="C64" i="4"/>
  <c r="C63" i="4"/>
  <c r="C62" i="4"/>
  <c r="H61" i="4"/>
  <c r="I60" i="4"/>
  <c r="H60" i="4"/>
  <c r="C60" i="4"/>
  <c r="C59" i="4"/>
  <c r="C58" i="4"/>
  <c r="C57" i="4"/>
  <c r="C56" i="4"/>
  <c r="H55" i="4"/>
  <c r="I54" i="4"/>
  <c r="H54" i="4"/>
  <c r="C54" i="4"/>
  <c r="C53" i="4"/>
  <c r="C52" i="4"/>
  <c r="C51" i="4"/>
  <c r="C50" i="4"/>
  <c r="H49" i="4"/>
  <c r="I48" i="4"/>
  <c r="H48" i="4"/>
  <c r="C48" i="4"/>
  <c r="C47" i="4"/>
  <c r="C46" i="4"/>
  <c r="C45" i="4"/>
  <c r="C44" i="4"/>
  <c r="H43" i="4"/>
  <c r="I42" i="4"/>
  <c r="H42" i="4"/>
  <c r="C42" i="4"/>
  <c r="C41" i="4"/>
  <c r="C40" i="4"/>
  <c r="C39" i="4"/>
  <c r="C38" i="4"/>
  <c r="H37" i="4"/>
  <c r="I36" i="4"/>
  <c r="H36" i="4"/>
  <c r="C36" i="4"/>
  <c r="C35" i="4"/>
  <c r="C34" i="4"/>
  <c r="C33" i="4"/>
  <c r="C32" i="4"/>
  <c r="H31" i="4"/>
  <c r="I30" i="4"/>
  <c r="H30" i="4"/>
  <c r="C30" i="4"/>
  <c r="C29" i="4"/>
  <c r="C28" i="4"/>
  <c r="C27" i="4"/>
  <c r="C26" i="4"/>
  <c r="H25" i="4"/>
  <c r="H86" i="4" s="1"/>
  <c r="I24" i="4"/>
  <c r="H24" i="4"/>
  <c r="C24" i="4"/>
  <c r="C23" i="4"/>
  <c r="C22" i="4"/>
  <c r="C21" i="4"/>
  <c r="C20" i="4"/>
  <c r="H19" i="4"/>
  <c r="I18" i="4"/>
  <c r="H18" i="4"/>
  <c r="C18" i="4"/>
  <c r="C17" i="4"/>
  <c r="C16" i="4"/>
  <c r="C15" i="4"/>
  <c r="C14" i="4"/>
  <c r="D14" i="4" s="1"/>
  <c r="E14" i="4" s="1"/>
  <c r="B14" i="4"/>
  <c r="B15" i="4" s="1"/>
  <c r="B16" i="4" s="1"/>
  <c r="B17" i="4" s="1"/>
  <c r="B18" i="4" s="1"/>
  <c r="B20" i="4" s="1"/>
  <c r="H13" i="4"/>
  <c r="C12" i="4"/>
  <c r="B12" i="4"/>
  <c r="D12" i="4" s="1"/>
  <c r="C11" i="4"/>
  <c r="B11" i="4"/>
  <c r="D11" i="4" s="1"/>
  <c r="E11" i="4" s="1"/>
  <c r="F11" i="4" s="1"/>
  <c r="B7" i="4"/>
  <c r="B21" i="4" l="1"/>
  <c r="D20" i="4"/>
  <c r="E20" i="4" s="1"/>
  <c r="D15" i="4"/>
  <c r="E15" i="4" s="1"/>
  <c r="D17" i="4"/>
  <c r="E17" i="4" s="1"/>
  <c r="I11" i="4"/>
  <c r="E12" i="4"/>
  <c r="D16" i="4"/>
  <c r="E16" i="4" s="1"/>
  <c r="D18" i="4"/>
  <c r="E18" i="4" s="1"/>
  <c r="F18" i="4" s="1"/>
  <c r="F19" i="4" s="1"/>
  <c r="I19" i="4" s="1"/>
  <c r="F12" i="4" l="1"/>
  <c r="D21" i="4"/>
  <c r="E21" i="4" s="1"/>
  <c r="B22" i="4"/>
  <c r="B23" i="4" l="1"/>
  <c r="D22" i="4"/>
  <c r="E22" i="4" s="1"/>
  <c r="I12" i="4"/>
  <c r="F13" i="4"/>
  <c r="I13" i="4" s="1"/>
  <c r="D23" i="4" l="1"/>
  <c r="B24" i="4"/>
  <c r="D7" i="1"/>
  <c r="B26" i="4" l="1"/>
  <c r="D24" i="4"/>
  <c r="E24" i="4" s="1"/>
  <c r="E23" i="4"/>
  <c r="F24" i="4" l="1"/>
  <c r="D26" i="4"/>
  <c r="B27" i="4"/>
  <c r="B28" i="4" l="1"/>
  <c r="D27" i="4"/>
  <c r="E27" i="4" s="1"/>
  <c r="E26" i="4"/>
  <c r="F25" i="4"/>
  <c r="I25" i="4" s="1"/>
  <c r="D28" i="4" l="1"/>
  <c r="E28" i="4" s="1"/>
  <c r="B29" i="4"/>
  <c r="B30" i="4" l="1"/>
  <c r="D29" i="4"/>
  <c r="E29" i="4" s="1"/>
  <c r="D30" i="4" l="1"/>
  <c r="E30" i="4" s="1"/>
  <c r="F30" i="4" s="1"/>
  <c r="B32" i="4"/>
  <c r="F31" i="4" l="1"/>
  <c r="I31" i="4" s="1"/>
  <c r="B33" i="4"/>
  <c r="D32" i="4"/>
  <c r="E32" i="4" s="1"/>
  <c r="D33" i="4" l="1"/>
  <c r="E33" i="4" s="1"/>
  <c r="B34" i="4"/>
  <c r="B35" i="4" l="1"/>
  <c r="D34" i="4"/>
  <c r="E34" i="4" s="1"/>
  <c r="D35" i="4" l="1"/>
  <c r="E35" i="4" s="1"/>
  <c r="B36" i="4"/>
  <c r="B38" i="4" l="1"/>
  <c r="D36" i="4"/>
  <c r="E36" i="4" s="1"/>
  <c r="F36" i="4" s="1"/>
  <c r="F37" i="4" l="1"/>
  <c r="I37" i="4" s="1"/>
  <c r="D38" i="4"/>
  <c r="E38" i="4" s="1"/>
  <c r="B39" i="4"/>
  <c r="B40" i="4" l="1"/>
  <c r="D39" i="4"/>
  <c r="E39" i="4" s="1"/>
  <c r="D40" i="4" l="1"/>
  <c r="E40" i="4" s="1"/>
  <c r="B41" i="4"/>
  <c r="B42" i="4" l="1"/>
  <c r="D41" i="4"/>
  <c r="D42" i="4" l="1"/>
  <c r="E42" i="4" s="1"/>
  <c r="B44" i="4"/>
  <c r="E41" i="4"/>
  <c r="E86" i="4" s="1"/>
  <c r="D86" i="4"/>
  <c r="B45" i="4" l="1"/>
  <c r="D44" i="4"/>
  <c r="E44" i="4" s="1"/>
  <c r="F42" i="4"/>
  <c r="F43" i="4" s="1"/>
  <c r="I43" i="4" s="1"/>
  <c r="D45" i="4" l="1"/>
  <c r="E45" i="4" s="1"/>
  <c r="B46" i="4"/>
  <c r="B47" i="4" l="1"/>
  <c r="D46" i="4"/>
  <c r="E46" i="4" s="1"/>
  <c r="D47" i="4" l="1"/>
  <c r="E47" i="4" s="1"/>
  <c r="B48" i="4"/>
  <c r="B50" i="4" l="1"/>
  <c r="D48" i="4"/>
  <c r="E48" i="4" s="1"/>
  <c r="F48" i="4" s="1"/>
  <c r="F49" i="4" s="1"/>
  <c r="I49" i="4" s="1"/>
  <c r="D50" i="4" l="1"/>
  <c r="E50" i="4" s="1"/>
  <c r="B51" i="4"/>
  <c r="B52" i="4" l="1"/>
  <c r="D51" i="4"/>
  <c r="E51" i="4" s="1"/>
  <c r="D52" i="4" l="1"/>
  <c r="E52" i="4" s="1"/>
  <c r="B53" i="4"/>
  <c r="B54" i="4" l="1"/>
  <c r="D53" i="4"/>
  <c r="E53" i="4" s="1"/>
  <c r="D54" i="4" l="1"/>
  <c r="E54" i="4" s="1"/>
  <c r="F54" i="4" s="1"/>
  <c r="F55" i="4" s="1"/>
  <c r="I55" i="4" s="1"/>
  <c r="B56" i="4"/>
  <c r="B57" i="4" l="1"/>
  <c r="D56" i="4"/>
  <c r="E56" i="4" s="1"/>
  <c r="D57" i="4" l="1"/>
  <c r="E57" i="4" s="1"/>
  <c r="B58" i="4"/>
  <c r="B59" i="4" l="1"/>
  <c r="D58" i="4"/>
  <c r="E58" i="4" s="1"/>
  <c r="D59" i="4" l="1"/>
  <c r="E59" i="4" s="1"/>
  <c r="B60" i="4"/>
  <c r="B62" i="4" l="1"/>
  <c r="D60" i="4"/>
  <c r="E60" i="4" s="1"/>
  <c r="F60" i="4" s="1"/>
  <c r="F61" i="4" s="1"/>
  <c r="I61" i="4" s="1"/>
  <c r="D62" i="4" l="1"/>
  <c r="E62" i="4" s="1"/>
  <c r="B63" i="4"/>
  <c r="B64" i="4" l="1"/>
  <c r="D63" i="4"/>
  <c r="E63" i="4" s="1"/>
  <c r="D64" i="4" l="1"/>
  <c r="E64" i="4" s="1"/>
  <c r="B65" i="4"/>
  <c r="B66" i="4" l="1"/>
  <c r="D65" i="4"/>
  <c r="E65" i="4" s="1"/>
  <c r="D66" i="4" l="1"/>
  <c r="E66" i="4" s="1"/>
  <c r="F66" i="4" s="1"/>
  <c r="F67" i="4" s="1"/>
  <c r="I67" i="4" s="1"/>
  <c r="B68" i="4"/>
  <c r="B69" i="4" l="1"/>
  <c r="D68" i="4"/>
  <c r="E68" i="4" s="1"/>
  <c r="D69" i="4" l="1"/>
  <c r="E69" i="4" s="1"/>
  <c r="B70" i="4"/>
  <c r="B71" i="4" l="1"/>
  <c r="D70" i="4"/>
  <c r="E70" i="4" s="1"/>
  <c r="D71" i="4" l="1"/>
  <c r="E71" i="4" s="1"/>
  <c r="B72" i="4"/>
  <c r="B74" i="4" l="1"/>
  <c r="D72" i="4"/>
  <c r="E72" i="4" s="1"/>
  <c r="F72" i="4" s="1"/>
  <c r="F73" i="4" s="1"/>
  <c r="I73" i="4" s="1"/>
  <c r="D74" i="4" l="1"/>
  <c r="E74" i="4" s="1"/>
  <c r="B75" i="4"/>
  <c r="B76" i="4" l="1"/>
  <c r="D75" i="4"/>
  <c r="E75" i="4" s="1"/>
  <c r="D76" i="4" l="1"/>
  <c r="E76" i="4" s="1"/>
  <c r="B77" i="4"/>
  <c r="B78" i="4" l="1"/>
  <c r="D77" i="4"/>
  <c r="E77" i="4" s="1"/>
  <c r="D78" i="4" l="1"/>
  <c r="E78" i="4" s="1"/>
  <c r="F78" i="4" s="1"/>
  <c r="F79" i="4" s="1"/>
  <c r="I79" i="4" s="1"/>
  <c r="B80" i="4"/>
  <c r="B81" i="4" l="1"/>
  <c r="D80" i="4"/>
  <c r="E80" i="4" s="1"/>
  <c r="D81" i="4" l="1"/>
  <c r="E81" i="4" s="1"/>
  <c r="B82" i="4"/>
  <c r="B83" i="4" l="1"/>
  <c r="D82" i="4"/>
  <c r="E82" i="4" s="1"/>
  <c r="D83" i="4" l="1"/>
  <c r="E83" i="4" s="1"/>
  <c r="B84" i="4"/>
  <c r="D84" i="4" s="1"/>
  <c r="E84" i="4" s="1"/>
  <c r="F84" i="4" s="1"/>
  <c r="F85" i="4" s="1"/>
  <c r="I85" i="4" l="1"/>
  <c r="F86" i="4"/>
  <c r="E93" i="4" s="1"/>
  <c r="I86" i="4" l="1"/>
</calcChain>
</file>

<file path=xl/sharedStrings.xml><?xml version="1.0" encoding="utf-8"?>
<sst xmlns="http://schemas.openxmlformats.org/spreadsheetml/2006/main" count="49" uniqueCount="47">
  <si>
    <t>Megnevezés:</t>
  </si>
  <si>
    <t>Közvilágítás fejlesztése</t>
  </si>
  <si>
    <t>Tőke:</t>
  </si>
  <si>
    <t>Törlesztés kezdete:</t>
  </si>
  <si>
    <t>futamidő:</t>
  </si>
  <si>
    <t>14 év</t>
  </si>
  <si>
    <t>negyedéves tőke:</t>
  </si>
  <si>
    <t>kamat mérték + Bubor:</t>
  </si>
  <si>
    <t>rendelkezésre tartás:</t>
  </si>
  <si>
    <t>előre látható lehívás:</t>
  </si>
  <si>
    <t>kamat alap:</t>
  </si>
  <si>
    <t>napok száma</t>
  </si>
  <si>
    <t>kamat:</t>
  </si>
  <si>
    <t>kamat kerekítve:</t>
  </si>
  <si>
    <t>törlesztések:</t>
  </si>
  <si>
    <t>Egyéb díjak:</t>
  </si>
  <si>
    <t>Kiadás összesen:</t>
  </si>
  <si>
    <t>2021-2023. évi kiadás:</t>
  </si>
  <si>
    <t>2024. évi kiadás:</t>
  </si>
  <si>
    <t>2025. évi kiadás:</t>
  </si>
  <si>
    <t>2026. évi kiadás:</t>
  </si>
  <si>
    <t>2027. évi kiadás:</t>
  </si>
  <si>
    <t>2028. évi kiadás:</t>
  </si>
  <si>
    <t>2029. évi kiadás:</t>
  </si>
  <si>
    <t>2030. évi kiadás:</t>
  </si>
  <si>
    <t>2031. évi kiadás:</t>
  </si>
  <si>
    <t>2032. évi kiadás:</t>
  </si>
  <si>
    <t>2033. évi kiadás:</t>
  </si>
  <si>
    <t>2034. évi kiadás:</t>
  </si>
  <si>
    <t>2035. évi kiadás:</t>
  </si>
  <si>
    <t>Összesen:</t>
  </si>
  <si>
    <t>Rendtart időszak</t>
  </si>
  <si>
    <t>összeg</t>
  </si>
  <si>
    <t>összeg kerekítve</t>
  </si>
  <si>
    <t>Mindösszesen:</t>
  </si>
  <si>
    <t xml:space="preserve">Szerződéskötési díj (1%): </t>
  </si>
  <si>
    <t>Év</t>
  </si>
  <si>
    <t>2021 évi kiadás:</t>
  </si>
  <si>
    <t>Hitel összege:</t>
  </si>
  <si>
    <t>Futamidő végéig várható kamat:</t>
  </si>
  <si>
    <t>Összes felmerülő költség:</t>
  </si>
  <si>
    <t>Hiteltörlesztés és a várható kamat számítása a hitel futamidejéig</t>
  </si>
  <si>
    <t>Várható éves kamat</t>
  </si>
  <si>
    <t>Éves tőke törlesztés</t>
  </si>
  <si>
    <t>Várható összes kiadás</t>
  </si>
  <si>
    <t>Tárgyieszköz beszerzési hitel</t>
  </si>
  <si>
    <t>Előterjesztés 2. számú melléklete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</si>
</sst>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Ft-40E]"/>
    <numFmt numFmtId="165" formatCode="#,##0\ [$Ft-40E]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5" fontId="0" fillId="0" borderId="0" xfId="0" applyNumberFormat="1"/>
    <xf numFmtId="165" fontId="0" fillId="0" borderId="5" xfId="0" applyNumberFormat="1" applyBorder="1"/>
    <xf numFmtId="165" fontId="0" fillId="0" borderId="6" xfId="0" applyNumberFormat="1" applyBorder="1"/>
    <xf numFmtId="165" fontId="0" fillId="0" borderId="1" xfId="0" applyNumberFormat="1" applyBorder="1"/>
    <xf numFmtId="165" fontId="1" fillId="0" borderId="17" xfId="0" applyNumberFormat="1" applyFont="1" applyBorder="1"/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 applyAlignment="1">
      <alignment horizontal="right"/>
    </xf>
    <xf numFmtId="14" fontId="2" fillId="0" borderId="18" xfId="0" applyNumberFormat="1" applyFont="1" applyBorder="1"/>
    <xf numFmtId="0" fontId="2" fillId="0" borderId="19" xfId="0" applyFont="1" applyBorder="1"/>
    <xf numFmtId="0" fontId="2" fillId="0" borderId="20" xfId="0" applyFont="1" applyBorder="1"/>
    <xf numFmtId="14" fontId="2" fillId="0" borderId="21" xfId="0" applyNumberFormat="1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14" fontId="2" fillId="0" borderId="25" xfId="0" applyNumberFormat="1" applyFont="1" applyBorder="1"/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14" fontId="2" fillId="0" borderId="18" xfId="0" applyNumberFormat="1" applyFont="1" applyBorder="1" applyAlignment="1">
      <alignment horizontal="right"/>
    </xf>
    <xf numFmtId="14" fontId="2" fillId="0" borderId="30" xfId="0" applyNumberFormat="1" applyFont="1" applyBorder="1"/>
    <xf numFmtId="0" fontId="2" fillId="0" borderId="31" xfId="0" applyFont="1" applyBorder="1"/>
    <xf numFmtId="0" fontId="2" fillId="0" borderId="32" xfId="0" applyFont="1" applyBorder="1"/>
    <xf numFmtId="0" fontId="3" fillId="0" borderId="18" xfId="0" applyFont="1" applyBorder="1" applyAlignment="1">
      <alignment horizontal="right"/>
    </xf>
    <xf numFmtId="0" fontId="3" fillId="0" borderId="19" xfId="0" applyFont="1" applyBorder="1"/>
    <xf numFmtId="0" fontId="3" fillId="0" borderId="20" xfId="0" applyFont="1" applyBorder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1" fillId="0" borderId="16" xfId="0" applyFont="1" applyBorder="1"/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0" fillId="0" borderId="30" xfId="0" applyBorder="1" applyAlignment="1">
      <alignment horizontal="center" vertical="center"/>
    </xf>
    <xf numFmtId="165" fontId="0" fillId="0" borderId="31" xfId="0" applyNumberFormat="1" applyBorder="1"/>
    <xf numFmtId="165" fontId="1" fillId="0" borderId="6" xfId="0" applyNumberFormat="1" applyFon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left"/>
    </xf>
    <xf numFmtId="164" fontId="2" fillId="0" borderId="34" xfId="0" applyNumberFormat="1" applyFont="1" applyBorder="1" applyAlignment="1">
      <alignment horizontal="left"/>
    </xf>
    <xf numFmtId="164" fontId="2" fillId="0" borderId="35" xfId="0" applyNumberFormat="1" applyFont="1" applyBorder="1" applyAlignment="1">
      <alignment horizontal="left"/>
    </xf>
    <xf numFmtId="0" fontId="1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workbookViewId="0">
      <selection activeCell="K5" sqref="K5"/>
    </sheetView>
  </sheetViews>
  <sheetFormatPr defaultRowHeight="14.4" x14ac:dyDescent="0.3"/>
  <cols>
    <col min="1" max="1" width="11.6640625" customWidth="1"/>
    <col min="2" max="3" width="18.6640625" customWidth="1"/>
    <col min="4" max="4" width="18.6640625" style="3" customWidth="1"/>
  </cols>
  <sheetData>
    <row r="1" spans="1:4" ht="28.2" customHeight="1" x14ac:dyDescent="0.3">
      <c r="A1" s="60" t="s">
        <v>46</v>
      </c>
      <c r="B1" s="60"/>
      <c r="C1" s="60"/>
      <c r="D1" s="60"/>
    </row>
    <row r="2" spans="1:4" x14ac:dyDescent="0.3">
      <c r="A2" s="44"/>
      <c r="B2" s="44"/>
      <c r="C2" s="44"/>
      <c r="D2" s="44"/>
    </row>
    <row r="3" spans="1:4" ht="13.8" customHeight="1" x14ac:dyDescent="0.3">
      <c r="A3" s="45" t="s">
        <v>45</v>
      </c>
      <c r="B3" s="45"/>
      <c r="C3" s="45"/>
      <c r="D3" s="45"/>
    </row>
    <row r="4" spans="1:4" ht="15" thickBot="1" x14ac:dyDescent="0.35">
      <c r="A4" s="1"/>
      <c r="B4" s="1"/>
      <c r="C4" s="1"/>
      <c r="D4" s="1"/>
    </row>
    <row r="5" spans="1:4" x14ac:dyDescent="0.3">
      <c r="A5" s="49" t="s">
        <v>38</v>
      </c>
      <c r="B5" s="50"/>
      <c r="C5" s="51"/>
      <c r="D5" s="6">
        <v>9000000</v>
      </c>
    </row>
    <row r="6" spans="1:4" x14ac:dyDescent="0.3">
      <c r="A6" s="52" t="s">
        <v>39</v>
      </c>
      <c r="B6" s="53"/>
      <c r="C6" s="54"/>
      <c r="D6" s="4">
        <v>1995700</v>
      </c>
    </row>
    <row r="7" spans="1:4" ht="15" thickBot="1" x14ac:dyDescent="0.35">
      <c r="A7" s="55" t="s">
        <v>40</v>
      </c>
      <c r="B7" s="56"/>
      <c r="C7" s="57"/>
      <c r="D7" s="5">
        <f>SUM(D5:D6)</f>
        <v>10995700</v>
      </c>
    </row>
    <row r="8" spans="1:4" ht="15" thickBot="1" x14ac:dyDescent="0.35">
      <c r="A8" s="1"/>
      <c r="B8" s="1"/>
      <c r="C8" s="1"/>
      <c r="D8" s="1"/>
    </row>
    <row r="9" spans="1:4" ht="15" thickBot="1" x14ac:dyDescent="0.35">
      <c r="A9" s="46" t="s">
        <v>41</v>
      </c>
      <c r="B9" s="47"/>
      <c r="C9" s="47"/>
      <c r="D9" s="48"/>
    </row>
    <row r="10" spans="1:4" ht="28.8" x14ac:dyDescent="0.3">
      <c r="A10" s="38" t="s">
        <v>36</v>
      </c>
      <c r="B10" s="39" t="s">
        <v>43</v>
      </c>
      <c r="C10" s="39" t="s">
        <v>42</v>
      </c>
      <c r="D10" s="40" t="s">
        <v>44</v>
      </c>
    </row>
    <row r="11" spans="1:4" x14ac:dyDescent="0.3">
      <c r="A11" s="41">
        <v>2025</v>
      </c>
      <c r="B11" s="42"/>
      <c r="C11" s="42">
        <v>82000</v>
      </c>
      <c r="D11" s="4">
        <f>B11+C11</f>
        <v>82000</v>
      </c>
    </row>
    <row r="12" spans="1:4" x14ac:dyDescent="0.3">
      <c r="A12" s="41">
        <v>2026</v>
      </c>
      <c r="B12" s="42">
        <f>4*450000</f>
        <v>1800000</v>
      </c>
      <c r="C12" s="42">
        <v>674500</v>
      </c>
      <c r="D12" s="4">
        <f t="shared" ref="D12:D16" si="0">B12+C12</f>
        <v>2474500</v>
      </c>
    </row>
    <row r="13" spans="1:4" x14ac:dyDescent="0.3">
      <c r="A13" s="41">
        <v>2027</v>
      </c>
      <c r="B13" s="42">
        <f t="shared" ref="B13:B16" si="1">4*450000</f>
        <v>1800000</v>
      </c>
      <c r="C13" s="42">
        <v>528500</v>
      </c>
      <c r="D13" s="4">
        <f t="shared" si="0"/>
        <v>2328500</v>
      </c>
    </row>
    <row r="14" spans="1:4" x14ac:dyDescent="0.3">
      <c r="A14" s="41">
        <v>2028</v>
      </c>
      <c r="B14" s="42">
        <f t="shared" si="1"/>
        <v>1800000</v>
      </c>
      <c r="C14" s="42">
        <v>383700</v>
      </c>
      <c r="D14" s="4">
        <f t="shared" si="0"/>
        <v>2183700</v>
      </c>
    </row>
    <row r="15" spans="1:4" x14ac:dyDescent="0.3">
      <c r="A15" s="41">
        <v>2029</v>
      </c>
      <c r="B15" s="42">
        <f t="shared" si="1"/>
        <v>1800000</v>
      </c>
      <c r="C15" s="42">
        <v>236500</v>
      </c>
      <c r="D15" s="4">
        <f t="shared" si="0"/>
        <v>2036500</v>
      </c>
    </row>
    <row r="16" spans="1:4" x14ac:dyDescent="0.3">
      <c r="A16" s="41">
        <v>2030</v>
      </c>
      <c r="B16" s="42">
        <f t="shared" si="1"/>
        <v>1800000</v>
      </c>
      <c r="C16" s="42">
        <v>90500</v>
      </c>
      <c r="D16" s="4">
        <f t="shared" si="0"/>
        <v>1890500</v>
      </c>
    </row>
    <row r="17" spans="1:4" ht="15" thickBot="1" x14ac:dyDescent="0.35">
      <c r="A17" s="37" t="s">
        <v>30</v>
      </c>
      <c r="B17" s="7">
        <f>SUM(B11:B16)</f>
        <v>9000000</v>
      </c>
      <c r="C17" s="7">
        <f>SUM(C11:C16)</f>
        <v>1995700</v>
      </c>
      <c r="D17" s="43">
        <f>SUM(D11:D16)</f>
        <v>10995700</v>
      </c>
    </row>
    <row r="20" spans="1:4" x14ac:dyDescent="0.3">
      <c r="D20" s="8"/>
    </row>
  </sheetData>
  <mergeCells count="6">
    <mergeCell ref="A1:D1"/>
    <mergeCell ref="A3:D3"/>
    <mergeCell ref="A9:D9"/>
    <mergeCell ref="A5:C5"/>
    <mergeCell ref="A6:C6"/>
    <mergeCell ref="A7:C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view="pageBreakPreview" zoomScale="115" zoomScaleNormal="100" zoomScaleSheetLayoutView="115" workbookViewId="0">
      <selection sqref="A1:I95"/>
    </sheetView>
  </sheetViews>
  <sheetFormatPr defaultRowHeight="14.4" x14ac:dyDescent="0.3"/>
  <cols>
    <col min="1" max="1" width="23.6640625" bestFit="1" customWidth="1"/>
    <col min="2" max="2" width="17.88671875" bestFit="1" customWidth="1"/>
    <col min="4" max="4" width="10" customWidth="1"/>
    <col min="5" max="5" width="11.33203125" customWidth="1"/>
    <col min="6" max="6" width="9.5546875" customWidth="1"/>
    <col min="7" max="7" width="12.44140625" customWidth="1"/>
    <col min="8" max="8" width="11.44140625" bestFit="1" customWidth="1"/>
    <col min="9" max="9" width="15.88671875" bestFit="1" customWidth="1"/>
  </cols>
  <sheetData>
    <row r="1" spans="1:9" x14ac:dyDescent="0.3">
      <c r="A1" s="9" t="s">
        <v>0</v>
      </c>
      <c r="B1" s="10" t="s">
        <v>1</v>
      </c>
      <c r="C1" s="10"/>
      <c r="D1" s="10"/>
      <c r="E1" s="10"/>
      <c r="F1" s="10"/>
      <c r="G1" s="10"/>
      <c r="H1" s="10"/>
      <c r="I1" s="10"/>
    </row>
    <row r="2" spans="1:9" x14ac:dyDescent="0.3">
      <c r="A2" s="11"/>
      <c r="B2" s="11"/>
      <c r="C2" s="11"/>
      <c r="D2" s="11"/>
      <c r="E2" s="11"/>
      <c r="F2" s="11"/>
      <c r="G2" s="11"/>
      <c r="H2" s="11"/>
      <c r="I2" s="11"/>
    </row>
    <row r="3" spans="1:9" x14ac:dyDescent="0.3">
      <c r="A3" s="12" t="s">
        <v>2</v>
      </c>
      <c r="B3" s="9">
        <v>147000000</v>
      </c>
      <c r="C3" s="12"/>
      <c r="D3" s="12"/>
      <c r="E3" s="12"/>
      <c r="F3" s="12"/>
      <c r="G3" s="12"/>
      <c r="H3" s="12"/>
      <c r="I3" s="12"/>
    </row>
    <row r="4" spans="1:9" x14ac:dyDescent="0.3">
      <c r="A4" s="12" t="s">
        <v>3</v>
      </c>
      <c r="B4" s="13">
        <v>45382</v>
      </c>
      <c r="C4" s="12"/>
      <c r="D4" s="12"/>
      <c r="E4" s="12"/>
      <c r="F4" s="12"/>
      <c r="G4" s="12"/>
      <c r="H4" s="12"/>
      <c r="I4" s="12"/>
    </row>
    <row r="5" spans="1:9" x14ac:dyDescent="0.3">
      <c r="A5" s="12" t="s">
        <v>4</v>
      </c>
      <c r="B5" s="9" t="s">
        <v>5</v>
      </c>
      <c r="C5" s="12"/>
      <c r="D5" s="12"/>
      <c r="E5" s="12"/>
      <c r="F5" s="12"/>
      <c r="G5" s="12"/>
      <c r="H5" s="12"/>
      <c r="I5" s="12"/>
    </row>
    <row r="6" spans="1:9" x14ac:dyDescent="0.3">
      <c r="A6" s="12" t="s">
        <v>6</v>
      </c>
      <c r="B6" s="9">
        <v>3480000</v>
      </c>
      <c r="C6" s="12"/>
      <c r="D6" s="12"/>
      <c r="E6" s="12"/>
      <c r="F6" s="12"/>
      <c r="G6" s="12"/>
      <c r="H6" s="12"/>
      <c r="I6" s="12"/>
    </row>
    <row r="7" spans="1:9" x14ac:dyDescent="0.3">
      <c r="A7" s="12" t="s">
        <v>7</v>
      </c>
      <c r="B7" s="9">
        <f>0.0095+0.1017</f>
        <v>0.11119999999999999</v>
      </c>
      <c r="C7" s="12"/>
      <c r="D7" s="12"/>
      <c r="E7" s="12"/>
      <c r="F7" s="12"/>
      <c r="G7" s="12"/>
      <c r="H7" s="12"/>
      <c r="I7" s="12"/>
    </row>
    <row r="8" spans="1:9" x14ac:dyDescent="0.3">
      <c r="A8" s="12" t="s">
        <v>8</v>
      </c>
      <c r="B8" s="13">
        <v>45291</v>
      </c>
      <c r="C8" s="12"/>
      <c r="D8" s="12"/>
      <c r="E8" s="12"/>
      <c r="F8" s="12"/>
      <c r="G8" s="12"/>
      <c r="H8" s="12"/>
      <c r="I8" s="12"/>
    </row>
    <row r="9" spans="1:9" ht="15" thickBot="1" x14ac:dyDescent="0.35">
      <c r="A9" s="12" t="s">
        <v>9</v>
      </c>
      <c r="B9" s="13">
        <v>44880</v>
      </c>
      <c r="C9" s="12"/>
      <c r="D9" s="12"/>
      <c r="E9" s="12"/>
      <c r="F9" s="12"/>
      <c r="G9" s="12" t="s">
        <v>37</v>
      </c>
      <c r="H9" s="12"/>
      <c r="I9" s="12">
        <v>4175</v>
      </c>
    </row>
    <row r="10" spans="1:9" ht="15" thickBot="1" x14ac:dyDescent="0.35">
      <c r="A10" s="14">
        <v>44880</v>
      </c>
      <c r="B10" s="15" t="s">
        <v>10</v>
      </c>
      <c r="C10" s="15" t="s">
        <v>11</v>
      </c>
      <c r="D10" s="15" t="s">
        <v>12</v>
      </c>
      <c r="E10" s="15" t="s">
        <v>13</v>
      </c>
      <c r="F10" s="15"/>
      <c r="G10" s="16" t="s">
        <v>14</v>
      </c>
      <c r="H10" s="15" t="s">
        <v>15</v>
      </c>
      <c r="I10" s="15" t="s">
        <v>16</v>
      </c>
    </row>
    <row r="11" spans="1:9" x14ac:dyDescent="0.3">
      <c r="A11" s="17">
        <v>44926</v>
      </c>
      <c r="B11" s="18">
        <f>B3</f>
        <v>147000000</v>
      </c>
      <c r="C11" s="18">
        <f>A11-A10</f>
        <v>46</v>
      </c>
      <c r="D11" s="18">
        <f>C11/360*B11*$B$7</f>
        <v>2088706.6666666665</v>
      </c>
      <c r="E11" s="18">
        <f>ROUND(D11,0)</f>
        <v>2088707</v>
      </c>
      <c r="F11" s="18">
        <f>SUM(E11)</f>
        <v>2088707</v>
      </c>
      <c r="G11" s="19">
        <v>0</v>
      </c>
      <c r="H11" s="18">
        <v>251892</v>
      </c>
      <c r="I11" s="20">
        <f>SUM(F11:H11)</f>
        <v>2340599</v>
      </c>
    </row>
    <row r="12" spans="1:9" ht="15" thickBot="1" x14ac:dyDescent="0.35">
      <c r="A12" s="21">
        <v>45291</v>
      </c>
      <c r="B12" s="22">
        <f>B3</f>
        <v>147000000</v>
      </c>
      <c r="C12" s="22">
        <f>A12-A11</f>
        <v>365</v>
      </c>
      <c r="D12" s="22">
        <f>C12/360*B12*$B$7</f>
        <v>16573433.333333332</v>
      </c>
      <c r="E12" s="22">
        <f>ROUND(D12,0)</f>
        <v>16573433</v>
      </c>
      <c r="F12" s="22">
        <f>SUM(E12)</f>
        <v>16573433</v>
      </c>
      <c r="G12" s="23">
        <v>0</v>
      </c>
      <c r="H12" s="24"/>
      <c r="I12" s="25">
        <f>SUM(F12:H12)</f>
        <v>16573433</v>
      </c>
    </row>
    <row r="13" spans="1:9" ht="15" thickBot="1" x14ac:dyDescent="0.35">
      <c r="A13" s="26" t="s">
        <v>17</v>
      </c>
      <c r="B13" s="15"/>
      <c r="C13" s="15"/>
      <c r="D13" s="15"/>
      <c r="E13" s="15"/>
      <c r="F13" s="15">
        <f>SUM(F11:F12)</f>
        <v>18662140</v>
      </c>
      <c r="G13" s="15">
        <v>0</v>
      </c>
      <c r="H13" s="15">
        <f>SUM(H11:H12)</f>
        <v>251892</v>
      </c>
      <c r="I13" s="16">
        <f>SUM(F13:H13)</f>
        <v>18914032</v>
      </c>
    </row>
    <row r="14" spans="1:9" x14ac:dyDescent="0.3">
      <c r="A14" s="27">
        <v>45381</v>
      </c>
      <c r="B14" s="28">
        <f>B3</f>
        <v>147000000</v>
      </c>
      <c r="C14" s="28">
        <f>A14-A12</f>
        <v>90</v>
      </c>
      <c r="D14" s="28">
        <f>C14/360*B14*$B$7</f>
        <v>4086599.9999999995</v>
      </c>
      <c r="E14" s="28">
        <f>ROUND(D14,0)</f>
        <v>4086600</v>
      </c>
      <c r="F14" s="28"/>
      <c r="G14" s="29">
        <v>3062500</v>
      </c>
      <c r="H14" s="28"/>
      <c r="I14" s="28"/>
    </row>
    <row r="15" spans="1:9" x14ac:dyDescent="0.3">
      <c r="A15" s="27">
        <v>45472</v>
      </c>
      <c r="B15" s="28">
        <f>B14-G14</f>
        <v>143937500</v>
      </c>
      <c r="C15" s="28">
        <f>A15-A14</f>
        <v>91</v>
      </c>
      <c r="D15" s="28">
        <f>C15/360*B15*$B$7</f>
        <v>4045923.194444444</v>
      </c>
      <c r="E15" s="28">
        <f>ROUND(D15,0)</f>
        <v>4045923</v>
      </c>
      <c r="F15" s="28"/>
      <c r="G15" s="29">
        <v>3062500</v>
      </c>
      <c r="H15" s="28"/>
      <c r="I15" s="28"/>
    </row>
    <row r="16" spans="1:9" x14ac:dyDescent="0.3">
      <c r="A16" s="27">
        <v>45564</v>
      </c>
      <c r="B16" s="28">
        <f>B15-G15</f>
        <v>140875000</v>
      </c>
      <c r="C16" s="28">
        <f>A16-A15</f>
        <v>92</v>
      </c>
      <c r="D16" s="28">
        <f>C16/360*B16*$B$7</f>
        <v>4003354.444444444</v>
      </c>
      <c r="E16" s="28">
        <f>ROUND(D16,0)</f>
        <v>4003354</v>
      </c>
      <c r="F16" s="28"/>
      <c r="G16" s="29">
        <v>3062500</v>
      </c>
      <c r="H16" s="28"/>
      <c r="I16" s="28"/>
    </row>
    <row r="17" spans="1:9" x14ac:dyDescent="0.3">
      <c r="A17" s="27">
        <v>45656</v>
      </c>
      <c r="B17" s="28">
        <f>B16-G16</f>
        <v>137812500</v>
      </c>
      <c r="C17" s="28">
        <f>A17-A16</f>
        <v>92</v>
      </c>
      <c r="D17" s="28">
        <f>C17/360*B17*$B$7</f>
        <v>3916324.9999999995</v>
      </c>
      <c r="E17" s="28">
        <f>ROUND(D17,0)</f>
        <v>3916325</v>
      </c>
      <c r="F17" s="28"/>
      <c r="G17" s="29">
        <v>3062500</v>
      </c>
      <c r="H17" s="28"/>
      <c r="I17" s="28"/>
    </row>
    <row r="18" spans="1:9" ht="15" thickBot="1" x14ac:dyDescent="0.35">
      <c r="A18" s="27">
        <v>45657</v>
      </c>
      <c r="B18" s="28">
        <f>B17-G17</f>
        <v>134750000</v>
      </c>
      <c r="C18" s="28">
        <f>A18-A17</f>
        <v>1</v>
      </c>
      <c r="D18" s="28">
        <f>C18/360*B18*$B$7</f>
        <v>41622.777777777774</v>
      </c>
      <c r="E18" s="28">
        <f>ROUND(D18,0)</f>
        <v>41623</v>
      </c>
      <c r="F18" s="28">
        <f>SUM(E14:E18)</f>
        <v>16093825</v>
      </c>
      <c r="G18" s="29"/>
      <c r="H18" s="28">
        <f>SUM(G14:G18)</f>
        <v>12250000</v>
      </c>
      <c r="I18" s="28">
        <f>SUM(H14:H18)</f>
        <v>12250000</v>
      </c>
    </row>
    <row r="19" spans="1:9" ht="15" thickBot="1" x14ac:dyDescent="0.35">
      <c r="A19" s="26" t="s">
        <v>18</v>
      </c>
      <c r="B19" s="15"/>
      <c r="C19" s="15"/>
      <c r="D19" s="15"/>
      <c r="E19" s="15"/>
      <c r="F19" s="15">
        <f>SUM(F18)</f>
        <v>16093825</v>
      </c>
      <c r="G19" s="15">
        <v>0</v>
      </c>
      <c r="H19" s="15">
        <f>H18</f>
        <v>12250000</v>
      </c>
      <c r="I19" s="16">
        <f>SUM(F19:H19)</f>
        <v>28343825</v>
      </c>
    </row>
    <row r="20" spans="1:9" x14ac:dyDescent="0.3">
      <c r="A20" s="27">
        <v>45746</v>
      </c>
      <c r="B20" s="28">
        <f>B18-G18</f>
        <v>134750000</v>
      </c>
      <c r="C20" s="28">
        <f>A20-A18</f>
        <v>89</v>
      </c>
      <c r="D20" s="28">
        <f>C20/360*B20*$B$7</f>
        <v>3704427.222222222</v>
      </c>
      <c r="E20" s="28">
        <f>ROUND(D20,0)</f>
        <v>3704427</v>
      </c>
      <c r="F20" s="28"/>
      <c r="G20" s="29">
        <v>3062500</v>
      </c>
      <c r="H20" s="28"/>
      <c r="I20" s="28"/>
    </row>
    <row r="21" spans="1:9" x14ac:dyDescent="0.3">
      <c r="A21" s="27">
        <v>45837</v>
      </c>
      <c r="B21" s="28">
        <f>B20-G20</f>
        <v>131687500</v>
      </c>
      <c r="C21" s="28">
        <f>A21-A20</f>
        <v>91</v>
      </c>
      <c r="D21" s="28">
        <f>C21/360*B21*$B$7</f>
        <v>3701589.305555555</v>
      </c>
      <c r="E21" s="28">
        <f>ROUND(D21,0)</f>
        <v>3701589</v>
      </c>
      <c r="F21" s="28"/>
      <c r="G21" s="29">
        <v>3062500</v>
      </c>
      <c r="H21" s="28"/>
      <c r="I21" s="28"/>
    </row>
    <row r="22" spans="1:9" x14ac:dyDescent="0.3">
      <c r="A22" s="27">
        <v>45929</v>
      </c>
      <c r="B22" s="28">
        <f>B21-G21</f>
        <v>128625000</v>
      </c>
      <c r="C22" s="28">
        <f>A22-A21</f>
        <v>92</v>
      </c>
      <c r="D22" s="28">
        <f>C22/360*B22*$B$7</f>
        <v>3655236.6666666665</v>
      </c>
      <c r="E22" s="28">
        <f>ROUND(D22,0)</f>
        <v>3655237</v>
      </c>
      <c r="F22" s="28"/>
      <c r="G22" s="29">
        <v>3062500</v>
      </c>
      <c r="H22" s="28"/>
      <c r="I22" s="28"/>
    </row>
    <row r="23" spans="1:9" x14ac:dyDescent="0.3">
      <c r="A23" s="27">
        <v>46021</v>
      </c>
      <c r="B23" s="28">
        <f>B22-G22</f>
        <v>125562500</v>
      </c>
      <c r="C23" s="28">
        <f>A23-A22</f>
        <v>92</v>
      </c>
      <c r="D23" s="28">
        <f>C23/360*B23*$B$7</f>
        <v>3568207.2222222215</v>
      </c>
      <c r="E23" s="28">
        <f>ROUND(D23,0)</f>
        <v>3568207</v>
      </c>
      <c r="F23" s="28"/>
      <c r="G23" s="29">
        <v>3062500</v>
      </c>
      <c r="H23" s="28"/>
      <c r="I23" s="28"/>
    </row>
    <row r="24" spans="1:9" ht="15" thickBot="1" x14ac:dyDescent="0.35">
      <c r="A24" s="27">
        <v>46022</v>
      </c>
      <c r="B24" s="28">
        <f>B23-G23</f>
        <v>122500000</v>
      </c>
      <c r="C24" s="28">
        <f>A24-A23</f>
        <v>1</v>
      </c>
      <c r="D24" s="28">
        <f>C24/360*B24*$B$7</f>
        <v>37838.888888888891</v>
      </c>
      <c r="E24" s="28">
        <f>ROUND(D24,0)</f>
        <v>37839</v>
      </c>
      <c r="F24" s="28">
        <f>SUM(E20:E24)</f>
        <v>14667299</v>
      </c>
      <c r="G24" s="29"/>
      <c r="H24" s="28">
        <f>SUM(G20:G24)</f>
        <v>12250000</v>
      </c>
      <c r="I24" s="28">
        <f>SUM(H20:H24)</f>
        <v>12250000</v>
      </c>
    </row>
    <row r="25" spans="1:9" ht="15" thickBot="1" x14ac:dyDescent="0.35">
      <c r="A25" s="26" t="s">
        <v>19</v>
      </c>
      <c r="B25" s="15"/>
      <c r="C25" s="15"/>
      <c r="D25" s="15"/>
      <c r="E25" s="15"/>
      <c r="F25" s="15">
        <f>SUM(F24)</f>
        <v>14667299</v>
      </c>
      <c r="G25" s="15">
        <v>0</v>
      </c>
      <c r="H25" s="15">
        <f>H24</f>
        <v>12250000</v>
      </c>
      <c r="I25" s="16">
        <f>SUM(F25:H25)</f>
        <v>26917299</v>
      </c>
    </row>
    <row r="26" spans="1:9" x14ac:dyDescent="0.3">
      <c r="A26" s="27">
        <v>46111</v>
      </c>
      <c r="B26" s="28">
        <f>B24-G24</f>
        <v>122500000</v>
      </c>
      <c r="C26" s="28">
        <f>A26-A24</f>
        <v>89</v>
      </c>
      <c r="D26" s="28">
        <f>C26/360*B26*$B$7</f>
        <v>3367661.111111111</v>
      </c>
      <c r="E26" s="28">
        <f>ROUND(D26,0)</f>
        <v>3367661</v>
      </c>
      <c r="F26" s="28"/>
      <c r="G26" s="29">
        <v>3062500</v>
      </c>
      <c r="H26" s="28"/>
      <c r="I26" s="28"/>
    </row>
    <row r="27" spans="1:9" x14ac:dyDescent="0.3">
      <c r="A27" s="27">
        <v>46202</v>
      </c>
      <c r="B27" s="28">
        <f>B26-G26</f>
        <v>119437500</v>
      </c>
      <c r="C27" s="28">
        <f>A27-A26</f>
        <v>91</v>
      </c>
      <c r="D27" s="28">
        <f>C27/360*B27*$B$7</f>
        <v>3357255.4166666665</v>
      </c>
      <c r="E27" s="28">
        <f>ROUND(D27,0)</f>
        <v>3357255</v>
      </c>
      <c r="F27" s="28"/>
      <c r="G27" s="29">
        <v>3062500</v>
      </c>
      <c r="H27" s="28"/>
      <c r="I27" s="28"/>
    </row>
    <row r="28" spans="1:9" x14ac:dyDescent="0.3">
      <c r="A28" s="27">
        <v>46294</v>
      </c>
      <c r="B28" s="28">
        <f>B27-G27</f>
        <v>116375000</v>
      </c>
      <c r="C28" s="28">
        <f>A28-A27</f>
        <v>92</v>
      </c>
      <c r="D28" s="28">
        <f>C28/360*B28*$B$7</f>
        <v>3307118.8888888885</v>
      </c>
      <c r="E28" s="28">
        <f>ROUND(D28,0)</f>
        <v>3307119</v>
      </c>
      <c r="F28" s="28"/>
      <c r="G28" s="29">
        <v>3062500</v>
      </c>
      <c r="H28" s="28"/>
      <c r="I28" s="28"/>
    </row>
    <row r="29" spans="1:9" x14ac:dyDescent="0.3">
      <c r="A29" s="27">
        <v>46386</v>
      </c>
      <c r="B29" s="28">
        <f>B28-G28</f>
        <v>113312500</v>
      </c>
      <c r="C29" s="28">
        <f>A29-A28</f>
        <v>92</v>
      </c>
      <c r="D29" s="28">
        <f>C29/360*B29*$B$7</f>
        <v>3220089.444444444</v>
      </c>
      <c r="E29" s="28">
        <f>ROUND(D29,0)</f>
        <v>3220089</v>
      </c>
      <c r="F29" s="28"/>
      <c r="G29" s="29">
        <v>3062500</v>
      </c>
      <c r="H29" s="28"/>
      <c r="I29" s="28"/>
    </row>
    <row r="30" spans="1:9" ht="15" thickBot="1" x14ac:dyDescent="0.35">
      <c r="A30" s="27">
        <v>46387</v>
      </c>
      <c r="B30" s="28">
        <f>B29-G29</f>
        <v>110250000</v>
      </c>
      <c r="C30" s="28">
        <f>A30-A29</f>
        <v>1</v>
      </c>
      <c r="D30" s="28">
        <f>C30/360*B30*$B$7</f>
        <v>34055</v>
      </c>
      <c r="E30" s="28">
        <f>ROUND(D30,0)</f>
        <v>34055</v>
      </c>
      <c r="F30" s="28">
        <f>SUM(E26:E30)</f>
        <v>13286179</v>
      </c>
      <c r="G30" s="29"/>
      <c r="H30" s="28">
        <f>SUM(G26:G30)</f>
        <v>12250000</v>
      </c>
      <c r="I30" s="28">
        <f>SUM(H26:H30)</f>
        <v>12250000</v>
      </c>
    </row>
    <row r="31" spans="1:9" ht="15" thickBot="1" x14ac:dyDescent="0.35">
      <c r="A31" s="26" t="s">
        <v>20</v>
      </c>
      <c r="B31" s="15"/>
      <c r="C31" s="15"/>
      <c r="D31" s="15"/>
      <c r="E31" s="15"/>
      <c r="F31" s="15">
        <f>SUM(F30)</f>
        <v>13286179</v>
      </c>
      <c r="G31" s="15">
        <v>0</v>
      </c>
      <c r="H31" s="15">
        <f>H30</f>
        <v>12250000</v>
      </c>
      <c r="I31" s="16">
        <f>SUM(F31:H31)</f>
        <v>25536179</v>
      </c>
    </row>
    <row r="32" spans="1:9" x14ac:dyDescent="0.3">
      <c r="A32" s="27">
        <v>46476</v>
      </c>
      <c r="B32" s="28">
        <f>B30-G30</f>
        <v>110250000</v>
      </c>
      <c r="C32" s="28">
        <f>A32-A30</f>
        <v>89</v>
      </c>
      <c r="D32" s="28">
        <f>C32/360*B32*$B$7</f>
        <v>3030895</v>
      </c>
      <c r="E32" s="28">
        <f>ROUND(D32,0)</f>
        <v>3030895</v>
      </c>
      <c r="F32" s="28"/>
      <c r="G32" s="29">
        <v>3062500</v>
      </c>
      <c r="H32" s="28"/>
      <c r="I32" s="28"/>
    </row>
    <row r="33" spans="1:9" x14ac:dyDescent="0.3">
      <c r="A33" s="27">
        <v>46567</v>
      </c>
      <c r="B33" s="28">
        <f>B32-G32</f>
        <v>107187500</v>
      </c>
      <c r="C33" s="28">
        <f>A33-A32</f>
        <v>91</v>
      </c>
      <c r="D33" s="28">
        <f>C33/360*B33*$B$7</f>
        <v>3012921.5277777775</v>
      </c>
      <c r="E33" s="28">
        <f>ROUND(D33,0)</f>
        <v>3012922</v>
      </c>
      <c r="F33" s="28"/>
      <c r="G33" s="29">
        <v>3062500</v>
      </c>
      <c r="H33" s="28"/>
      <c r="I33" s="28"/>
    </row>
    <row r="34" spans="1:9" x14ac:dyDescent="0.3">
      <c r="A34" s="27">
        <v>46659</v>
      </c>
      <c r="B34" s="28">
        <f>B33-G33</f>
        <v>104125000</v>
      </c>
      <c r="C34" s="28">
        <f>A34-A33</f>
        <v>92</v>
      </c>
      <c r="D34" s="28">
        <f>C34/360*B34*$B$7</f>
        <v>2959001.1111111105</v>
      </c>
      <c r="E34" s="28">
        <f>ROUND(D34,0)</f>
        <v>2959001</v>
      </c>
      <c r="F34" s="28"/>
      <c r="G34" s="29">
        <v>3062500</v>
      </c>
      <c r="H34" s="28"/>
      <c r="I34" s="28"/>
    </row>
    <row r="35" spans="1:9" x14ac:dyDescent="0.3">
      <c r="A35" s="27">
        <v>46751</v>
      </c>
      <c r="B35" s="28">
        <f>B34-G34</f>
        <v>101062500</v>
      </c>
      <c r="C35" s="28">
        <f>A35-A34</f>
        <v>92</v>
      </c>
      <c r="D35" s="28">
        <f>C35/360*B35*$B$7</f>
        <v>2871971.6666666665</v>
      </c>
      <c r="E35" s="28">
        <f>ROUND(D35,0)</f>
        <v>2871972</v>
      </c>
      <c r="F35" s="28"/>
      <c r="G35" s="29">
        <v>3062500</v>
      </c>
      <c r="H35" s="28"/>
      <c r="I35" s="28"/>
    </row>
    <row r="36" spans="1:9" ht="15" thickBot="1" x14ac:dyDescent="0.35">
      <c r="A36" s="27">
        <v>46752</v>
      </c>
      <c r="B36" s="28">
        <f>B35-G35</f>
        <v>98000000</v>
      </c>
      <c r="C36" s="28">
        <f>A36-A35</f>
        <v>1</v>
      </c>
      <c r="D36" s="28">
        <f>C36/360*B36*$B$7</f>
        <v>30271.111111111113</v>
      </c>
      <c r="E36" s="28">
        <f>ROUND(D36,0)</f>
        <v>30271</v>
      </c>
      <c r="F36" s="28">
        <f>SUM(E32:E36)</f>
        <v>11905061</v>
      </c>
      <c r="G36" s="29"/>
      <c r="H36" s="28">
        <f>SUM(G32:G36)</f>
        <v>12250000</v>
      </c>
      <c r="I36" s="28">
        <f>SUM(H32:H36)</f>
        <v>12250000</v>
      </c>
    </row>
    <row r="37" spans="1:9" ht="15" thickBot="1" x14ac:dyDescent="0.35">
      <c r="A37" s="26" t="s">
        <v>21</v>
      </c>
      <c r="B37" s="15"/>
      <c r="C37" s="15"/>
      <c r="D37" s="15"/>
      <c r="E37" s="15"/>
      <c r="F37" s="15">
        <f>SUM(F36)</f>
        <v>11905061</v>
      </c>
      <c r="G37" s="15">
        <v>0</v>
      </c>
      <c r="H37" s="15">
        <f>H36</f>
        <v>12250000</v>
      </c>
      <c r="I37" s="16">
        <f>SUM(F37:H37)</f>
        <v>24155061</v>
      </c>
    </row>
    <row r="38" spans="1:9" x14ac:dyDescent="0.3">
      <c r="A38" s="27">
        <v>46842</v>
      </c>
      <c r="B38" s="28">
        <f>B36-G36</f>
        <v>98000000</v>
      </c>
      <c r="C38" s="28">
        <f>A38-A36</f>
        <v>90</v>
      </c>
      <c r="D38" s="28">
        <f>C38/360*B38*$B$7</f>
        <v>2724400</v>
      </c>
      <c r="E38" s="28">
        <f>ROUND(D38,0)</f>
        <v>2724400</v>
      </c>
      <c r="F38" s="28"/>
      <c r="G38" s="29">
        <v>3062500</v>
      </c>
      <c r="H38" s="28"/>
      <c r="I38" s="28"/>
    </row>
    <row r="39" spans="1:9" x14ac:dyDescent="0.3">
      <c r="A39" s="27">
        <v>46933</v>
      </c>
      <c r="B39" s="28">
        <f>B38-G38</f>
        <v>94937500</v>
      </c>
      <c r="C39" s="28">
        <f>A39-A38</f>
        <v>91</v>
      </c>
      <c r="D39" s="28">
        <f>C39/360*B39*$B$7</f>
        <v>2668587.6388888885</v>
      </c>
      <c r="E39" s="28">
        <f>ROUND(D39,0)</f>
        <v>2668588</v>
      </c>
      <c r="F39" s="28"/>
      <c r="G39" s="29">
        <v>3062500</v>
      </c>
      <c r="H39" s="28"/>
      <c r="I39" s="28"/>
    </row>
    <row r="40" spans="1:9" x14ac:dyDescent="0.3">
      <c r="A40" s="27">
        <v>47025</v>
      </c>
      <c r="B40" s="28">
        <f>B39-G39</f>
        <v>91875000</v>
      </c>
      <c r="C40" s="28">
        <f>A40-A39</f>
        <v>92</v>
      </c>
      <c r="D40" s="28">
        <f>C40/360*B40*$B$7</f>
        <v>2610883.333333333</v>
      </c>
      <c r="E40" s="28">
        <f>ROUND(D40,0)</f>
        <v>2610883</v>
      </c>
      <c r="F40" s="28"/>
      <c r="G40" s="29">
        <v>3062500</v>
      </c>
      <c r="H40" s="28"/>
      <c r="I40" s="28"/>
    </row>
    <row r="41" spans="1:9" x14ac:dyDescent="0.3">
      <c r="A41" s="27">
        <v>47117</v>
      </c>
      <c r="B41" s="28">
        <f>B40-G40</f>
        <v>88812500</v>
      </c>
      <c r="C41" s="28">
        <f>A41-A40</f>
        <v>92</v>
      </c>
      <c r="D41" s="28">
        <f>C41/360*B41*$B$7</f>
        <v>2523853.8888888885</v>
      </c>
      <c r="E41" s="28">
        <f>ROUND(D41,0)</f>
        <v>2523854</v>
      </c>
      <c r="F41" s="28"/>
      <c r="G41" s="29">
        <v>3062500</v>
      </c>
      <c r="H41" s="28"/>
      <c r="I41" s="28"/>
    </row>
    <row r="42" spans="1:9" ht="15" thickBot="1" x14ac:dyDescent="0.35">
      <c r="A42" s="27">
        <v>47118</v>
      </c>
      <c r="B42" s="28">
        <f>B41-G41</f>
        <v>85750000</v>
      </c>
      <c r="C42" s="28">
        <f>A42-A41</f>
        <v>1</v>
      </c>
      <c r="D42" s="28">
        <f>C42/360*B42*$B$7</f>
        <v>26487.222222222223</v>
      </c>
      <c r="E42" s="28">
        <f>ROUND(D42,0)</f>
        <v>26487</v>
      </c>
      <c r="F42" s="28">
        <f>SUM(E38:E42)</f>
        <v>10554212</v>
      </c>
      <c r="G42" s="29"/>
      <c r="H42" s="28">
        <f>SUM(G38:G42)</f>
        <v>12250000</v>
      </c>
      <c r="I42" s="28">
        <f>SUM(H38:H42)</f>
        <v>12250000</v>
      </c>
    </row>
    <row r="43" spans="1:9" ht="15" thickBot="1" x14ac:dyDescent="0.35">
      <c r="A43" s="26" t="s">
        <v>22</v>
      </c>
      <c r="B43" s="15"/>
      <c r="C43" s="15"/>
      <c r="D43" s="15"/>
      <c r="E43" s="15"/>
      <c r="F43" s="15">
        <f>SUM(F42)</f>
        <v>10554212</v>
      </c>
      <c r="G43" s="15">
        <v>0</v>
      </c>
      <c r="H43" s="15">
        <f>H42</f>
        <v>12250000</v>
      </c>
      <c r="I43" s="16">
        <f>SUM(F43:H43)</f>
        <v>22804212</v>
      </c>
    </row>
    <row r="44" spans="1:9" x14ac:dyDescent="0.3">
      <c r="A44" s="27">
        <v>47207</v>
      </c>
      <c r="B44" s="28">
        <f>B42-G42</f>
        <v>85750000</v>
      </c>
      <c r="C44" s="28">
        <f>A44-A42</f>
        <v>89</v>
      </c>
      <c r="D44" s="28">
        <f>C44/360*B44*$B$7</f>
        <v>2357362.7777777775</v>
      </c>
      <c r="E44" s="28">
        <f>ROUND(D44,0)</f>
        <v>2357363</v>
      </c>
      <c r="F44" s="28"/>
      <c r="G44" s="29">
        <v>3062500</v>
      </c>
      <c r="H44" s="28"/>
      <c r="I44" s="28"/>
    </row>
    <row r="45" spans="1:9" x14ac:dyDescent="0.3">
      <c r="A45" s="27">
        <v>47298</v>
      </c>
      <c r="B45" s="28">
        <f>B44-G44</f>
        <v>82687500</v>
      </c>
      <c r="C45" s="28">
        <f>A45-A44</f>
        <v>91</v>
      </c>
      <c r="D45" s="28">
        <f>C45/360*B45*$B$7</f>
        <v>2324253.75</v>
      </c>
      <c r="E45" s="28">
        <f>ROUND(D45,0)</f>
        <v>2324254</v>
      </c>
      <c r="F45" s="28"/>
      <c r="G45" s="29">
        <v>3062500</v>
      </c>
      <c r="H45" s="28"/>
      <c r="I45" s="28"/>
    </row>
    <row r="46" spans="1:9" x14ac:dyDescent="0.3">
      <c r="A46" s="27">
        <v>47390</v>
      </c>
      <c r="B46" s="28">
        <f>B45-G45</f>
        <v>79625000</v>
      </c>
      <c r="C46" s="28">
        <f>A46-A45</f>
        <v>92</v>
      </c>
      <c r="D46" s="28">
        <f>C46/360*B46*$B$7</f>
        <v>2262765.555555555</v>
      </c>
      <c r="E46" s="28">
        <f>ROUND(D46,0)</f>
        <v>2262766</v>
      </c>
      <c r="F46" s="28"/>
      <c r="G46" s="29">
        <v>3062500</v>
      </c>
      <c r="H46" s="28"/>
      <c r="I46" s="28"/>
    </row>
    <row r="47" spans="1:9" x14ac:dyDescent="0.3">
      <c r="A47" s="27">
        <v>47482</v>
      </c>
      <c r="B47" s="28">
        <f>B46-G46</f>
        <v>76562500</v>
      </c>
      <c r="C47" s="28">
        <f>A47-A46</f>
        <v>92</v>
      </c>
      <c r="D47" s="28">
        <f>C47/360*B47*$B$7</f>
        <v>2175736.1111111105</v>
      </c>
      <c r="E47" s="28">
        <f>ROUND(D47,0)</f>
        <v>2175736</v>
      </c>
      <c r="F47" s="28"/>
      <c r="G47" s="29">
        <v>3062500</v>
      </c>
      <c r="H47" s="28"/>
      <c r="I47" s="28"/>
    </row>
    <row r="48" spans="1:9" ht="15" thickBot="1" x14ac:dyDescent="0.35">
      <c r="A48" s="27">
        <v>47483</v>
      </c>
      <c r="B48" s="28">
        <f>B47-G47</f>
        <v>73500000</v>
      </c>
      <c r="C48" s="28">
        <f>A48-A47</f>
        <v>1</v>
      </c>
      <c r="D48" s="28">
        <f>C48/360*B48*$B$7</f>
        <v>22703.333333333336</v>
      </c>
      <c r="E48" s="28">
        <f>ROUND(D48,0)</f>
        <v>22703</v>
      </c>
      <c r="F48" s="28">
        <f>SUM(E44:E48)</f>
        <v>9142822</v>
      </c>
      <c r="G48" s="29"/>
      <c r="H48" s="28">
        <f>SUM(G44:G48)</f>
        <v>12250000</v>
      </c>
      <c r="I48" s="28">
        <f>SUM(H44:H48)</f>
        <v>12250000</v>
      </c>
    </row>
    <row r="49" spans="1:9" ht="15" thickBot="1" x14ac:dyDescent="0.35">
      <c r="A49" s="26" t="s">
        <v>23</v>
      </c>
      <c r="B49" s="15"/>
      <c r="C49" s="15"/>
      <c r="D49" s="15"/>
      <c r="E49" s="15"/>
      <c r="F49" s="15">
        <f>SUM(F48)</f>
        <v>9142822</v>
      </c>
      <c r="G49" s="15">
        <v>0</v>
      </c>
      <c r="H49" s="15">
        <f>H48</f>
        <v>12250000</v>
      </c>
      <c r="I49" s="16">
        <f>SUM(F49:H49)</f>
        <v>21392822</v>
      </c>
    </row>
    <row r="50" spans="1:9" x14ac:dyDescent="0.3">
      <c r="A50" s="27">
        <v>47572</v>
      </c>
      <c r="B50" s="28">
        <f>B48-G48</f>
        <v>73500000</v>
      </c>
      <c r="C50" s="28">
        <f>A50-A48</f>
        <v>89</v>
      </c>
      <c r="D50" s="28">
        <f>C50/360*B50*$B$7</f>
        <v>2020596.6666666667</v>
      </c>
      <c r="E50" s="28">
        <f>ROUND(D50,0)</f>
        <v>2020597</v>
      </c>
      <c r="F50" s="28"/>
      <c r="G50" s="29">
        <v>3062500</v>
      </c>
      <c r="H50" s="28"/>
      <c r="I50" s="28"/>
    </row>
    <row r="51" spans="1:9" x14ac:dyDescent="0.3">
      <c r="A51" s="27">
        <v>47663</v>
      </c>
      <c r="B51" s="28">
        <f>B50-G50</f>
        <v>70437500</v>
      </c>
      <c r="C51" s="28">
        <f>A51-A50</f>
        <v>91</v>
      </c>
      <c r="D51" s="28">
        <f>C51/360*B51*$B$7</f>
        <v>1979919.8611111108</v>
      </c>
      <c r="E51" s="28">
        <f>ROUND(D51,0)</f>
        <v>1979920</v>
      </c>
      <c r="F51" s="28"/>
      <c r="G51" s="29">
        <v>3062500</v>
      </c>
      <c r="H51" s="28"/>
      <c r="I51" s="28"/>
    </row>
    <row r="52" spans="1:9" x14ac:dyDescent="0.3">
      <c r="A52" s="27">
        <v>47755</v>
      </c>
      <c r="B52" s="28">
        <f>B51-G51</f>
        <v>67375000</v>
      </c>
      <c r="C52" s="28">
        <f>A52-A51</f>
        <v>92</v>
      </c>
      <c r="D52" s="28">
        <f>C52/360*B52*$B$7</f>
        <v>1914647.7777777778</v>
      </c>
      <c r="E52" s="28">
        <f>ROUND(D52,0)</f>
        <v>1914648</v>
      </c>
      <c r="F52" s="28"/>
      <c r="G52" s="29">
        <v>3062500</v>
      </c>
      <c r="H52" s="28"/>
      <c r="I52" s="28"/>
    </row>
    <row r="53" spans="1:9" x14ac:dyDescent="0.3">
      <c r="A53" s="27">
        <v>47847</v>
      </c>
      <c r="B53" s="28">
        <f>B52-G52</f>
        <v>64312500</v>
      </c>
      <c r="C53" s="28">
        <f>A53-A52</f>
        <v>92</v>
      </c>
      <c r="D53" s="28">
        <f>C53/360*B53*$B$7</f>
        <v>1827618.3333333333</v>
      </c>
      <c r="E53" s="28">
        <f>ROUND(D53,0)</f>
        <v>1827618</v>
      </c>
      <c r="F53" s="28"/>
      <c r="G53" s="29">
        <v>3062500</v>
      </c>
      <c r="H53" s="28"/>
      <c r="I53" s="28"/>
    </row>
    <row r="54" spans="1:9" ht="15" thickBot="1" x14ac:dyDescent="0.35">
      <c r="A54" s="27">
        <v>47848</v>
      </c>
      <c r="B54" s="28">
        <f>B53-G53</f>
        <v>61250000</v>
      </c>
      <c r="C54" s="28">
        <f>A54-A53</f>
        <v>1</v>
      </c>
      <c r="D54" s="28">
        <f>C54/360*B54*$B$7</f>
        <v>18919.444444444445</v>
      </c>
      <c r="E54" s="28">
        <f>ROUND(D54,0)</f>
        <v>18919</v>
      </c>
      <c r="F54" s="28">
        <f>SUM(E50:E54)</f>
        <v>7761702</v>
      </c>
      <c r="G54" s="29"/>
      <c r="H54" s="28">
        <f>SUM(G50:G54)</f>
        <v>12250000</v>
      </c>
      <c r="I54" s="28">
        <f>SUM(H50:H54)</f>
        <v>12250000</v>
      </c>
    </row>
    <row r="55" spans="1:9" ht="15" thickBot="1" x14ac:dyDescent="0.35">
      <c r="A55" s="26" t="s">
        <v>24</v>
      </c>
      <c r="B55" s="15"/>
      <c r="C55" s="15"/>
      <c r="D55" s="15"/>
      <c r="E55" s="15"/>
      <c r="F55" s="15">
        <f>SUM(F54)</f>
        <v>7761702</v>
      </c>
      <c r="G55" s="15">
        <v>0</v>
      </c>
      <c r="H55" s="15">
        <f>H54</f>
        <v>12250000</v>
      </c>
      <c r="I55" s="16">
        <f>SUM(F55:H55)</f>
        <v>20011702</v>
      </c>
    </row>
    <row r="56" spans="1:9" x14ac:dyDescent="0.3">
      <c r="A56" s="27">
        <v>47937</v>
      </c>
      <c r="B56" s="28">
        <f>B54-G54</f>
        <v>61250000</v>
      </c>
      <c r="C56" s="28">
        <f>A56-A54</f>
        <v>89</v>
      </c>
      <c r="D56" s="28">
        <f>C56/360*B56*$B$7</f>
        <v>1683830.5555555555</v>
      </c>
      <c r="E56" s="28">
        <f>ROUND(D56,0)</f>
        <v>1683831</v>
      </c>
      <c r="F56" s="28"/>
      <c r="G56" s="29">
        <v>3062500</v>
      </c>
      <c r="H56" s="28"/>
      <c r="I56" s="28"/>
    </row>
    <row r="57" spans="1:9" x14ac:dyDescent="0.3">
      <c r="A57" s="27">
        <v>48028</v>
      </c>
      <c r="B57" s="28">
        <f>B56-G56</f>
        <v>58187500</v>
      </c>
      <c r="C57" s="28">
        <f>A57-A56</f>
        <v>91</v>
      </c>
      <c r="D57" s="28">
        <f>C57/360*B57*$B$7</f>
        <v>1635585.972222222</v>
      </c>
      <c r="E57" s="28">
        <f>ROUND(D57,0)</f>
        <v>1635586</v>
      </c>
      <c r="F57" s="28"/>
      <c r="G57" s="29">
        <v>3062500</v>
      </c>
      <c r="H57" s="28"/>
      <c r="I57" s="28"/>
    </row>
    <row r="58" spans="1:9" x14ac:dyDescent="0.3">
      <c r="A58" s="27">
        <v>48120</v>
      </c>
      <c r="B58" s="28">
        <f>B57-G57</f>
        <v>55125000</v>
      </c>
      <c r="C58" s="28">
        <f>A58-A57</f>
        <v>92</v>
      </c>
      <c r="D58" s="28">
        <f>C58/360*B58*$B$7</f>
        <v>1566529.9999999998</v>
      </c>
      <c r="E58" s="28">
        <f>ROUND(D58,0)</f>
        <v>1566530</v>
      </c>
      <c r="F58" s="28"/>
      <c r="G58" s="29">
        <v>3062500</v>
      </c>
      <c r="H58" s="28"/>
      <c r="I58" s="28"/>
    </row>
    <row r="59" spans="1:9" x14ac:dyDescent="0.3">
      <c r="A59" s="27">
        <v>48212</v>
      </c>
      <c r="B59" s="28">
        <f>B58-G58</f>
        <v>52062500</v>
      </c>
      <c r="C59" s="28">
        <f>A59-A58</f>
        <v>92</v>
      </c>
      <c r="D59" s="28">
        <f>C59/360*B59*$B$7</f>
        <v>1479500.5555555553</v>
      </c>
      <c r="E59" s="28">
        <f>ROUND(D59,0)</f>
        <v>1479501</v>
      </c>
      <c r="F59" s="28"/>
      <c r="G59" s="29">
        <v>3062500</v>
      </c>
      <c r="H59" s="28"/>
      <c r="I59" s="28"/>
    </row>
    <row r="60" spans="1:9" ht="15" thickBot="1" x14ac:dyDescent="0.35">
      <c r="A60" s="27">
        <v>48213</v>
      </c>
      <c r="B60" s="28">
        <f>B59-G59</f>
        <v>49000000</v>
      </c>
      <c r="C60" s="28">
        <f>A60-A59</f>
        <v>1</v>
      </c>
      <c r="D60" s="28">
        <f>C60/360*B60*$B$7</f>
        <v>15135.555555555557</v>
      </c>
      <c r="E60" s="28">
        <f>ROUND(D60,0)</f>
        <v>15136</v>
      </c>
      <c r="F60" s="28">
        <f>SUM(E56:E60)</f>
        <v>6380584</v>
      </c>
      <c r="G60" s="29"/>
      <c r="H60" s="28">
        <f>SUM(G56:G60)</f>
        <v>12250000</v>
      </c>
      <c r="I60" s="28">
        <f>SUM(H56:H60)</f>
        <v>12250000</v>
      </c>
    </row>
    <row r="61" spans="1:9" ht="15" thickBot="1" x14ac:dyDescent="0.35">
      <c r="A61" s="26" t="s">
        <v>25</v>
      </c>
      <c r="B61" s="15"/>
      <c r="C61" s="15"/>
      <c r="D61" s="15"/>
      <c r="E61" s="15"/>
      <c r="F61" s="15">
        <f>SUM(F60)</f>
        <v>6380584</v>
      </c>
      <c r="G61" s="15">
        <v>0</v>
      </c>
      <c r="H61" s="15">
        <f>H60</f>
        <v>12250000</v>
      </c>
      <c r="I61" s="16">
        <f>SUM(F61:H61)</f>
        <v>18630584</v>
      </c>
    </row>
    <row r="62" spans="1:9" x14ac:dyDescent="0.3">
      <c r="A62" s="27">
        <v>48303</v>
      </c>
      <c r="B62" s="28">
        <f>B60-G60</f>
        <v>49000000</v>
      </c>
      <c r="C62" s="28">
        <f>A62-A60</f>
        <v>90</v>
      </c>
      <c r="D62" s="28">
        <f>C62/360*B62*$B$7</f>
        <v>1362200</v>
      </c>
      <c r="E62" s="28">
        <f>ROUND(D62,0)</f>
        <v>1362200</v>
      </c>
      <c r="F62" s="28"/>
      <c r="G62" s="29">
        <v>3062500</v>
      </c>
      <c r="H62" s="28"/>
      <c r="I62" s="28"/>
    </row>
    <row r="63" spans="1:9" x14ac:dyDescent="0.3">
      <c r="A63" s="27">
        <v>48394</v>
      </c>
      <c r="B63" s="28">
        <f>B62-G62</f>
        <v>45937500</v>
      </c>
      <c r="C63" s="28">
        <f>A63-A62</f>
        <v>91</v>
      </c>
      <c r="D63" s="28">
        <f>C63/360*B63*$B$7</f>
        <v>1291252.0833333333</v>
      </c>
      <c r="E63" s="28">
        <f>ROUND(D63,0)</f>
        <v>1291252</v>
      </c>
      <c r="F63" s="28"/>
      <c r="G63" s="29">
        <v>3062500</v>
      </c>
      <c r="H63" s="28"/>
      <c r="I63" s="28"/>
    </row>
    <row r="64" spans="1:9" x14ac:dyDescent="0.3">
      <c r="A64" s="27">
        <v>48486</v>
      </c>
      <c r="B64" s="28">
        <f>B63-G63</f>
        <v>42875000</v>
      </c>
      <c r="C64" s="28">
        <f>A64-A63</f>
        <v>92</v>
      </c>
      <c r="D64" s="28">
        <f>C64/360*B64*$B$7</f>
        <v>1218412.222222222</v>
      </c>
      <c r="E64" s="28">
        <f>ROUND(D64,0)</f>
        <v>1218412</v>
      </c>
      <c r="F64" s="28"/>
      <c r="G64" s="29">
        <v>3062500</v>
      </c>
      <c r="H64" s="28"/>
      <c r="I64" s="28"/>
    </row>
    <row r="65" spans="1:9" x14ac:dyDescent="0.3">
      <c r="A65" s="27">
        <v>48578</v>
      </c>
      <c r="B65" s="28">
        <f>B64-G64</f>
        <v>39812500</v>
      </c>
      <c r="C65" s="28">
        <f>A65-A64</f>
        <v>92</v>
      </c>
      <c r="D65" s="28">
        <f>C65/360*B65*$B$7</f>
        <v>1131382.7777777775</v>
      </c>
      <c r="E65" s="28">
        <f>ROUND(D65,0)</f>
        <v>1131383</v>
      </c>
      <c r="F65" s="28"/>
      <c r="G65" s="29">
        <v>3062500</v>
      </c>
      <c r="H65" s="28"/>
      <c r="I65" s="28"/>
    </row>
    <row r="66" spans="1:9" ht="15" thickBot="1" x14ac:dyDescent="0.35">
      <c r="A66" s="27">
        <v>48579</v>
      </c>
      <c r="B66" s="28">
        <f>B65-G65</f>
        <v>36750000</v>
      </c>
      <c r="C66" s="28">
        <f>A66-A65</f>
        <v>1</v>
      </c>
      <c r="D66" s="28">
        <f>C66/360*B66*$B$7</f>
        <v>11351.666666666668</v>
      </c>
      <c r="E66" s="28">
        <f>ROUND(D66,0)</f>
        <v>11352</v>
      </c>
      <c r="F66" s="28">
        <f>SUM(E62:E66)</f>
        <v>5014599</v>
      </c>
      <c r="G66" s="29"/>
      <c r="H66" s="28">
        <f>SUM(G62:G66)</f>
        <v>12250000</v>
      </c>
      <c r="I66" s="28">
        <f>SUM(H62:H66)</f>
        <v>12250000</v>
      </c>
    </row>
    <row r="67" spans="1:9" ht="15" thickBot="1" x14ac:dyDescent="0.35">
      <c r="A67" s="26" t="s">
        <v>26</v>
      </c>
      <c r="B67" s="15"/>
      <c r="C67" s="15"/>
      <c r="D67" s="15"/>
      <c r="E67" s="15"/>
      <c r="F67" s="15">
        <f>SUM(F66)</f>
        <v>5014599</v>
      </c>
      <c r="G67" s="15">
        <v>0</v>
      </c>
      <c r="H67" s="15">
        <f>H66</f>
        <v>12250000</v>
      </c>
      <c r="I67" s="16">
        <f>SUM(F67:H67)</f>
        <v>17264599</v>
      </c>
    </row>
    <row r="68" spans="1:9" x14ac:dyDescent="0.3">
      <c r="A68" s="27">
        <v>48668</v>
      </c>
      <c r="B68" s="28">
        <f>B66-G66</f>
        <v>36750000</v>
      </c>
      <c r="C68" s="28">
        <f>A68-A66</f>
        <v>89</v>
      </c>
      <c r="D68" s="28">
        <f>C68/360*B68*$B$7</f>
        <v>1010298.3333333334</v>
      </c>
      <c r="E68" s="28">
        <f>ROUND(D68,0)</f>
        <v>1010298</v>
      </c>
      <c r="F68" s="28"/>
      <c r="G68" s="29">
        <v>3062500</v>
      </c>
      <c r="H68" s="28"/>
      <c r="I68" s="28"/>
    </row>
    <row r="69" spans="1:9" x14ac:dyDescent="0.3">
      <c r="A69" s="27">
        <v>48759</v>
      </c>
      <c r="B69" s="28">
        <f>B68-G68</f>
        <v>33687500</v>
      </c>
      <c r="C69" s="28">
        <f>A69-A68</f>
        <v>91</v>
      </c>
      <c r="D69" s="28">
        <f>C69/360*B69*$B$7</f>
        <v>946918.19444444426</v>
      </c>
      <c r="E69" s="28">
        <f>ROUND(D69,0)</f>
        <v>946918</v>
      </c>
      <c r="F69" s="28"/>
      <c r="G69" s="29">
        <v>3062500</v>
      </c>
      <c r="H69" s="28"/>
      <c r="I69" s="28"/>
    </row>
    <row r="70" spans="1:9" x14ac:dyDescent="0.3">
      <c r="A70" s="27">
        <v>48851</v>
      </c>
      <c r="B70" s="28">
        <f>B69-G69</f>
        <v>30625000</v>
      </c>
      <c r="C70" s="28">
        <f>A70-A69</f>
        <v>92</v>
      </c>
      <c r="D70" s="28">
        <f>C70/360*B70*$B$7</f>
        <v>870294.44444444426</v>
      </c>
      <c r="E70" s="28">
        <f>ROUND(D70,0)</f>
        <v>870294</v>
      </c>
      <c r="F70" s="28"/>
      <c r="G70" s="29">
        <v>3062500</v>
      </c>
      <c r="H70" s="28"/>
      <c r="I70" s="28"/>
    </row>
    <row r="71" spans="1:9" x14ac:dyDescent="0.3">
      <c r="A71" s="27">
        <v>48943</v>
      </c>
      <c r="B71" s="28">
        <f>B70-G70</f>
        <v>27562500</v>
      </c>
      <c r="C71" s="28">
        <f>A71-A70</f>
        <v>92</v>
      </c>
      <c r="D71" s="28">
        <f>C71/360*B71*$B$7</f>
        <v>783264.99999999988</v>
      </c>
      <c r="E71" s="28">
        <f>ROUND(D71,0)</f>
        <v>783265</v>
      </c>
      <c r="F71" s="28"/>
      <c r="G71" s="29">
        <v>3062500</v>
      </c>
      <c r="H71" s="28"/>
      <c r="I71" s="28"/>
    </row>
    <row r="72" spans="1:9" ht="15" thickBot="1" x14ac:dyDescent="0.35">
      <c r="A72" s="27">
        <v>48944</v>
      </c>
      <c r="B72" s="28">
        <f>B71-G71</f>
        <v>24500000</v>
      </c>
      <c r="C72" s="28">
        <f>A72-A71</f>
        <v>1</v>
      </c>
      <c r="D72" s="28">
        <f>C72/360*B72*$B$7</f>
        <v>7567.7777777777783</v>
      </c>
      <c r="E72" s="28">
        <f>ROUND(D72,0)</f>
        <v>7568</v>
      </c>
      <c r="F72" s="28">
        <f>SUM(E68:E72)</f>
        <v>3618343</v>
      </c>
      <c r="G72" s="29"/>
      <c r="H72" s="28">
        <f>SUM(G68:G72)</f>
        <v>12250000</v>
      </c>
      <c r="I72" s="28">
        <f>SUM(H68:H72)</f>
        <v>12250000</v>
      </c>
    </row>
    <row r="73" spans="1:9" ht="15" thickBot="1" x14ac:dyDescent="0.35">
      <c r="A73" s="26" t="s">
        <v>27</v>
      </c>
      <c r="B73" s="15"/>
      <c r="C73" s="15"/>
      <c r="D73" s="15"/>
      <c r="E73" s="15"/>
      <c r="F73" s="15">
        <f>SUM(F72)</f>
        <v>3618343</v>
      </c>
      <c r="G73" s="15">
        <v>0</v>
      </c>
      <c r="H73" s="15">
        <f>H72</f>
        <v>12250000</v>
      </c>
      <c r="I73" s="16">
        <f>SUM(F73:H73)</f>
        <v>15868343</v>
      </c>
    </row>
    <row r="74" spans="1:9" x14ac:dyDescent="0.3">
      <c r="A74" s="27">
        <v>49033</v>
      </c>
      <c r="B74" s="28">
        <f>B72-G72</f>
        <v>24500000</v>
      </c>
      <c r="C74" s="28">
        <f>A74-A72</f>
        <v>89</v>
      </c>
      <c r="D74" s="28">
        <f>C74/360*B74*$B$7</f>
        <v>673532.22222222225</v>
      </c>
      <c r="E74" s="28">
        <f>ROUND(D74,0)</f>
        <v>673532</v>
      </c>
      <c r="F74" s="28"/>
      <c r="G74" s="29">
        <v>3062500</v>
      </c>
      <c r="H74" s="28"/>
      <c r="I74" s="28"/>
    </row>
    <row r="75" spans="1:9" x14ac:dyDescent="0.3">
      <c r="A75" s="27">
        <v>49124</v>
      </c>
      <c r="B75" s="28">
        <f>B74-G74</f>
        <v>21437500</v>
      </c>
      <c r="C75" s="28">
        <f>A75-A74</f>
        <v>91</v>
      </c>
      <c r="D75" s="28">
        <f>C75/360*B75*$B$7</f>
        <v>602584.3055555555</v>
      </c>
      <c r="E75" s="28">
        <f>ROUND(D75,0)</f>
        <v>602584</v>
      </c>
      <c r="F75" s="28"/>
      <c r="G75" s="29">
        <v>3062500</v>
      </c>
      <c r="H75" s="28"/>
      <c r="I75" s="28"/>
    </row>
    <row r="76" spans="1:9" x14ac:dyDescent="0.3">
      <c r="A76" s="27">
        <v>49216</v>
      </c>
      <c r="B76" s="28">
        <f>B75-G75</f>
        <v>18375000</v>
      </c>
      <c r="C76" s="28">
        <f>A76-A75</f>
        <v>92</v>
      </c>
      <c r="D76" s="28">
        <f>C76/360*B76*$B$7</f>
        <v>522176.66666666663</v>
      </c>
      <c r="E76" s="28">
        <f>ROUND(D76,0)</f>
        <v>522177</v>
      </c>
      <c r="F76" s="28"/>
      <c r="G76" s="29">
        <v>3062500</v>
      </c>
      <c r="H76" s="28"/>
      <c r="I76" s="28"/>
    </row>
    <row r="77" spans="1:9" x14ac:dyDescent="0.3">
      <c r="A77" s="27">
        <v>49308</v>
      </c>
      <c r="B77" s="28">
        <f>B76-G76</f>
        <v>15312500</v>
      </c>
      <c r="C77" s="28">
        <f>A77-A76</f>
        <v>92</v>
      </c>
      <c r="D77" s="28">
        <f>C77/360*B77*$B$7</f>
        <v>435147.22222222213</v>
      </c>
      <c r="E77" s="28">
        <f>ROUND(D77,0)</f>
        <v>435147</v>
      </c>
      <c r="F77" s="28"/>
      <c r="G77" s="29">
        <v>3062500</v>
      </c>
      <c r="H77" s="28"/>
      <c r="I77" s="28"/>
    </row>
    <row r="78" spans="1:9" ht="15" thickBot="1" x14ac:dyDescent="0.35">
      <c r="A78" s="27">
        <v>49309</v>
      </c>
      <c r="B78" s="28">
        <f>B77-G77</f>
        <v>12250000</v>
      </c>
      <c r="C78" s="28">
        <f>A78-A77</f>
        <v>1</v>
      </c>
      <c r="D78" s="28">
        <f>C78/360*B78*$B$7</f>
        <v>3783.8888888888891</v>
      </c>
      <c r="E78" s="28">
        <f>ROUND(D78,0)</f>
        <v>3784</v>
      </c>
      <c r="F78" s="28">
        <f>SUM(E74:E78)</f>
        <v>2237224</v>
      </c>
      <c r="G78" s="29"/>
      <c r="H78" s="28">
        <f>SUM(G74:G78)</f>
        <v>12250000</v>
      </c>
      <c r="I78" s="28">
        <f>SUM(H74:H78)</f>
        <v>12250000</v>
      </c>
    </row>
    <row r="79" spans="1:9" ht="15" thickBot="1" x14ac:dyDescent="0.35">
      <c r="A79" s="26" t="s">
        <v>28</v>
      </c>
      <c r="B79" s="15"/>
      <c r="C79" s="15"/>
      <c r="D79" s="15"/>
      <c r="E79" s="15"/>
      <c r="F79" s="15">
        <f>SUM(F78)</f>
        <v>2237224</v>
      </c>
      <c r="G79" s="15">
        <v>0</v>
      </c>
      <c r="H79" s="15">
        <f>H78</f>
        <v>12250000</v>
      </c>
      <c r="I79" s="16">
        <f>SUM(F79:H79)</f>
        <v>14487224</v>
      </c>
    </row>
    <row r="80" spans="1:9" x14ac:dyDescent="0.3">
      <c r="A80" s="27">
        <v>49398</v>
      </c>
      <c r="B80" s="28">
        <f>B78-G78</f>
        <v>12250000</v>
      </c>
      <c r="C80" s="28">
        <f>A80-A78</f>
        <v>89</v>
      </c>
      <c r="D80" s="28">
        <f>C80/360*B80*$B$7</f>
        <v>336766.11111111112</v>
      </c>
      <c r="E80" s="28">
        <f>ROUND(D80,0)</f>
        <v>336766</v>
      </c>
      <c r="F80" s="28"/>
      <c r="G80" s="29">
        <v>3062500</v>
      </c>
      <c r="H80" s="28"/>
      <c r="I80" s="28"/>
    </row>
    <row r="81" spans="1:9" x14ac:dyDescent="0.3">
      <c r="A81" s="27">
        <v>49489</v>
      </c>
      <c r="B81" s="28">
        <f>B80-G80</f>
        <v>9187500</v>
      </c>
      <c r="C81" s="28">
        <f>A81-A80</f>
        <v>91</v>
      </c>
      <c r="D81" s="28">
        <f>C81/360*B81*$B$7</f>
        <v>258250.41666666663</v>
      </c>
      <c r="E81" s="28">
        <f>ROUND(D81,0)</f>
        <v>258250</v>
      </c>
      <c r="F81" s="28"/>
      <c r="G81" s="29">
        <v>3062500</v>
      </c>
      <c r="H81" s="28"/>
      <c r="I81" s="28"/>
    </row>
    <row r="82" spans="1:9" x14ac:dyDescent="0.3">
      <c r="A82" s="27">
        <v>49581</v>
      </c>
      <c r="B82" s="28">
        <f>B81-G81</f>
        <v>6125000</v>
      </c>
      <c r="C82" s="28">
        <f>A82-A81</f>
        <v>92</v>
      </c>
      <c r="D82" s="28">
        <f>C82/360*B82*$B$7</f>
        <v>174058.88888888888</v>
      </c>
      <c r="E82" s="28">
        <f>ROUND(D82,0)</f>
        <v>174059</v>
      </c>
      <c r="F82" s="28"/>
      <c r="G82" s="29">
        <v>3062500</v>
      </c>
      <c r="H82" s="28"/>
      <c r="I82" s="28"/>
    </row>
    <row r="83" spans="1:9" x14ac:dyDescent="0.3">
      <c r="A83" s="27">
        <v>49673</v>
      </c>
      <c r="B83" s="28">
        <f>B82-G82</f>
        <v>3062500</v>
      </c>
      <c r="C83" s="28">
        <f>A83-A82</f>
        <v>92</v>
      </c>
      <c r="D83" s="28">
        <f>C83/360*B83*$B$7</f>
        <v>87029.444444444438</v>
      </c>
      <c r="E83" s="28">
        <f>ROUND(D83,0)</f>
        <v>87029</v>
      </c>
      <c r="F83" s="28"/>
      <c r="G83" s="29">
        <v>3062500</v>
      </c>
      <c r="H83" s="28"/>
      <c r="I83" s="28"/>
    </row>
    <row r="84" spans="1:9" ht="15" thickBot="1" x14ac:dyDescent="0.35">
      <c r="A84" s="27">
        <v>49674</v>
      </c>
      <c r="B84" s="28">
        <f>B83-G83</f>
        <v>0</v>
      </c>
      <c r="C84" s="28">
        <f>A84-A83</f>
        <v>1</v>
      </c>
      <c r="D84" s="28">
        <f>C84/360*B84*$B$7</f>
        <v>0</v>
      </c>
      <c r="E84" s="28">
        <f>ROUND(D84,0)</f>
        <v>0</v>
      </c>
      <c r="F84" s="28">
        <f>SUM(E80:E84)</f>
        <v>856104</v>
      </c>
      <c r="G84" s="29"/>
      <c r="H84" s="28">
        <f>SUM(G80:G84)</f>
        <v>12250000</v>
      </c>
      <c r="I84" s="28">
        <f>SUM(H80:H84)</f>
        <v>12250000</v>
      </c>
    </row>
    <row r="85" spans="1:9" ht="15" thickBot="1" x14ac:dyDescent="0.35">
      <c r="A85" s="26" t="s">
        <v>29</v>
      </c>
      <c r="B85" s="15"/>
      <c r="C85" s="15"/>
      <c r="D85" s="15"/>
      <c r="E85" s="15"/>
      <c r="F85" s="15">
        <f>SUM(F84)</f>
        <v>856104</v>
      </c>
      <c r="G85" s="15">
        <v>0</v>
      </c>
      <c r="H85" s="15">
        <f>H84</f>
        <v>12250000</v>
      </c>
      <c r="I85" s="16">
        <f>SUM(F85:H85)</f>
        <v>13106104</v>
      </c>
    </row>
    <row r="86" spans="1:9" ht="15" thickBot="1" x14ac:dyDescent="0.35">
      <c r="A86" s="30" t="s">
        <v>30</v>
      </c>
      <c r="B86" s="31"/>
      <c r="C86" s="31"/>
      <c r="D86" s="31">
        <f>SUM(D12:D41)</f>
        <v>83053523.194444433</v>
      </c>
      <c r="E86" s="31">
        <f>SUM(E12:E41)</f>
        <v>83053522</v>
      </c>
      <c r="F86" s="31">
        <f>SUM(F11:F85)/2</f>
        <v>120180094</v>
      </c>
      <c r="G86" s="32">
        <f>SUM(G12:G85)</f>
        <v>147000000</v>
      </c>
      <c r="H86" s="31">
        <f>SUM(H12:H85)/2</f>
        <v>147125946</v>
      </c>
      <c r="I86" s="31">
        <f>I85+I79+I73+I67+I61+I55+I49+I43+I37+I31+I25+I19+I13+I9</f>
        <v>267436161</v>
      </c>
    </row>
    <row r="87" spans="1:9" x14ac:dyDescent="0.3">
      <c r="A87" s="12"/>
      <c r="B87" s="12"/>
      <c r="C87" s="12"/>
      <c r="D87" s="12"/>
      <c r="E87" s="12"/>
      <c r="F87" s="12"/>
      <c r="G87" s="12"/>
      <c r="H87" s="12"/>
      <c r="I87" s="12"/>
    </row>
    <row r="88" spans="1:9" x14ac:dyDescent="0.3">
      <c r="A88" s="33" t="s">
        <v>31</v>
      </c>
      <c r="B88" s="33" t="s">
        <v>11</v>
      </c>
      <c r="C88" s="33" t="s">
        <v>32</v>
      </c>
      <c r="D88" s="33" t="s">
        <v>33</v>
      </c>
      <c r="E88" s="12"/>
      <c r="F88" s="12"/>
      <c r="G88" s="12"/>
      <c r="H88" s="12"/>
      <c r="I88" s="12"/>
    </row>
    <row r="89" spans="1:9" x14ac:dyDescent="0.3">
      <c r="A89" s="34">
        <v>44558</v>
      </c>
      <c r="B89" s="33">
        <f>A90-A89</f>
        <v>3</v>
      </c>
      <c r="C89" s="33">
        <f>B3*0.003/360*B89</f>
        <v>3675</v>
      </c>
      <c r="D89" s="33">
        <f>ROUND(C89,0)</f>
        <v>3675</v>
      </c>
      <c r="E89" s="12"/>
      <c r="F89" s="12"/>
      <c r="G89" s="12"/>
      <c r="H89" s="12"/>
      <c r="I89" s="12"/>
    </row>
    <row r="90" spans="1:9" x14ac:dyDescent="0.3">
      <c r="A90" s="34">
        <v>44561</v>
      </c>
      <c r="B90" s="33">
        <f>A91-A90</f>
        <v>181</v>
      </c>
      <c r="C90" s="33">
        <f>B3*0.003/360*B90</f>
        <v>221725</v>
      </c>
      <c r="D90" s="33">
        <f>ROUND(C90,0)</f>
        <v>221725</v>
      </c>
      <c r="E90" s="12"/>
      <c r="F90" s="12"/>
      <c r="G90" s="12"/>
      <c r="H90" s="12"/>
      <c r="I90" s="12"/>
    </row>
    <row r="91" spans="1:9" x14ac:dyDescent="0.3">
      <c r="A91" s="34">
        <v>44742</v>
      </c>
      <c r="B91" s="33"/>
      <c r="C91" s="33">
        <f>B3*0.005/360*B91</f>
        <v>0</v>
      </c>
      <c r="D91" s="33">
        <f>ROUND(C91,0)</f>
        <v>0</v>
      </c>
      <c r="E91" s="12"/>
      <c r="F91" s="12"/>
      <c r="G91" s="12"/>
      <c r="H91" s="12"/>
      <c r="I91" s="12"/>
    </row>
    <row r="92" spans="1:9" ht="15" thickBot="1" x14ac:dyDescent="0.35">
      <c r="A92" s="34">
        <v>44325</v>
      </c>
      <c r="B92" s="33"/>
      <c r="C92" s="33"/>
      <c r="D92" s="33"/>
      <c r="E92" s="12"/>
      <c r="F92" s="12"/>
      <c r="G92" s="12"/>
      <c r="H92" s="12"/>
      <c r="I92" s="12"/>
    </row>
    <row r="93" spans="1:9" ht="15" thickBot="1" x14ac:dyDescent="0.35">
      <c r="A93" s="33"/>
      <c r="B93" s="33"/>
      <c r="C93" s="35" t="s">
        <v>34</v>
      </c>
      <c r="D93" s="36"/>
      <c r="E93" s="58">
        <f>F86+G86+D89+C94+D90</f>
        <v>267405494</v>
      </c>
      <c r="F93" s="59"/>
      <c r="G93" s="12"/>
      <c r="H93" s="12"/>
      <c r="I93" s="12"/>
    </row>
    <row r="94" spans="1:9" x14ac:dyDescent="0.3">
      <c r="A94" s="33" t="s">
        <v>35</v>
      </c>
      <c r="B94" s="33">
        <v>0</v>
      </c>
      <c r="C94" s="33">
        <f>ROUND(B94,0)</f>
        <v>0</v>
      </c>
      <c r="D94" s="33"/>
      <c r="E94" s="12"/>
      <c r="F94" s="12"/>
      <c r="G94" s="12"/>
      <c r="H94" s="12"/>
      <c r="I94" s="12"/>
    </row>
    <row r="96" spans="1:9" x14ac:dyDescent="0.3">
      <c r="A96" s="2"/>
      <c r="B96" s="2"/>
      <c r="C96" s="2"/>
      <c r="D96" s="2"/>
    </row>
    <row r="97" spans="1:4" x14ac:dyDescent="0.3">
      <c r="A97" s="2"/>
      <c r="B97" s="2"/>
      <c r="C97" s="2"/>
      <c r="D97" s="2"/>
    </row>
  </sheetData>
  <mergeCells count="1">
    <mergeCell ref="E93:F9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megtérülés számítás</vt:lpstr>
      <vt:lpstr>HITEL kalkuláció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Girus András</dc:creator>
  <cp:lastModifiedBy>PHadmin</cp:lastModifiedBy>
  <cp:lastPrinted>2025-05-19T09:56:42Z</cp:lastPrinted>
  <dcterms:created xsi:type="dcterms:W3CDTF">2021-10-20T07:30:56Z</dcterms:created>
  <dcterms:modified xsi:type="dcterms:W3CDTF">2025-10-21T11:51:10Z</dcterms:modified>
</cp:coreProperties>
</file>